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<sst xmlns="http://schemas.openxmlformats.org/spreadsheetml/2006/main" count="1292" uniqueCount="205">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</sst>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1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201</v>
      </c>
      <c r="O3" s="446" t="s">
        <v>202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198</v>
      </c>
      <c r="F4" s="429" t="s">
        <v>34</v>
      </c>
      <c r="G4" s="422" t="s">
        <v>199</v>
      </c>
      <c r="H4" s="431" t="s">
        <v>200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204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635581.9400000001</v>
      </c>
      <c r="G8" s="191">
        <f aca="true" t="shared" si="0" ref="G8:G37">F8-E8</f>
        <v>-64768.869999999995</v>
      </c>
      <c r="H8" s="192">
        <f>F8/E8*100</f>
        <v>90.75193901753323</v>
      </c>
      <c r="I8" s="193">
        <f>F8-D8</f>
        <v>-298489.51</v>
      </c>
      <c r="J8" s="193">
        <f>F8/D8*100</f>
        <v>68.04425293161461</v>
      </c>
      <c r="K8" s="191">
        <f>429512.12</f>
        <v>429512.12</v>
      </c>
      <c r="L8" s="191">
        <f aca="true" t="shared" si="1" ref="L8:L51">F8-K8</f>
        <v>206069.82000000007</v>
      </c>
      <c r="M8" s="250">
        <f aca="true" t="shared" si="2" ref="M8:M28">F8/K8</f>
        <v>1.4797764961789672</v>
      </c>
      <c r="N8" s="191">
        <f>N9+N15+N18+N19+N20+N17</f>
        <v>70992.83</v>
      </c>
      <c r="O8" s="191">
        <f>O9+O15+O18+O19+O20+O17</f>
        <v>2061.1100000000297</v>
      </c>
      <c r="P8" s="191">
        <f>O8-N8</f>
        <v>-68931.71999999997</v>
      </c>
      <c r="Q8" s="191">
        <f>O8/N8*100</f>
        <v>2.9032650198619065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341281.81</v>
      </c>
      <c r="G9" s="190">
        <f t="shared" si="0"/>
        <v>-33696.859999999986</v>
      </c>
      <c r="H9" s="197">
        <f>F9/E9*100</f>
        <v>91.01365952362038</v>
      </c>
      <c r="I9" s="198">
        <f>F9-D9</f>
        <v>-189307.19</v>
      </c>
      <c r="J9" s="198">
        <f>F9/D9*100</f>
        <v>64.32131272981536</v>
      </c>
      <c r="K9" s="199">
        <v>233711.01</v>
      </c>
      <c r="L9" s="199">
        <f t="shared" si="1"/>
        <v>107570.79999999999</v>
      </c>
      <c r="M9" s="251">
        <f t="shared" si="2"/>
        <v>1.4602727103014959</v>
      </c>
      <c r="N9" s="197">
        <f>E9-серпень!E9</f>
        <v>42685</v>
      </c>
      <c r="O9" s="200">
        <f>F9-серпень!F9</f>
        <v>1363.4500000000116</v>
      </c>
      <c r="P9" s="201">
        <f>O9-N9</f>
        <v>-41321.54999999999</v>
      </c>
      <c r="Q9" s="198">
        <f>O9/N9*100</f>
        <v>3.194213423919437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299905.73</v>
      </c>
      <c r="G10" s="109">
        <f t="shared" si="0"/>
        <v>-34564.51000000001</v>
      </c>
      <c r="H10" s="32">
        <f aca="true" t="shared" si="3" ref="H10:H36">F10/E10*100</f>
        <v>89.66589374289323</v>
      </c>
      <c r="I10" s="110">
        <f aca="true" t="shared" si="4" ref="I10:I37">F10-D10</f>
        <v>-185303.27000000002</v>
      </c>
      <c r="J10" s="110">
        <f aca="true" t="shared" si="5" ref="J10:J36">F10/D10*100</f>
        <v>61.809597513648754</v>
      </c>
      <c r="K10" s="112">
        <v>206618.21</v>
      </c>
      <c r="L10" s="112">
        <f t="shared" si="1"/>
        <v>93287.51999999999</v>
      </c>
      <c r="M10" s="252">
        <f t="shared" si="2"/>
        <v>1.4514970873090034</v>
      </c>
      <c r="N10" s="111">
        <f>E10-серпень!E10</f>
        <v>39100</v>
      </c>
      <c r="O10" s="179">
        <f>F10-серпень!F10</f>
        <v>1232.320000000007</v>
      </c>
      <c r="P10" s="112">
        <f aca="true" t="shared" si="6" ref="P10:P37">O10-N10</f>
        <v>-37867.67999999999</v>
      </c>
      <c r="Q10" s="198">
        <f aca="true" t="shared" si="7" ref="Q10:Q16">O10/N10*100</f>
        <v>3.1517135549872304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24998.93</v>
      </c>
      <c r="G11" s="109">
        <f t="shared" si="0"/>
        <v>3483.9900000000016</v>
      </c>
      <c r="H11" s="32">
        <f t="shared" si="3"/>
        <v>116.19335215436344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E11-серпень!E11</f>
        <v>1800</v>
      </c>
      <c r="O11" s="179">
        <f>F11-серпень!F11</f>
        <v>0</v>
      </c>
      <c r="P11" s="112">
        <f t="shared" si="6"/>
        <v>-1800</v>
      </c>
      <c r="Q11" s="198">
        <f t="shared" si="7"/>
        <v>0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6756.29</v>
      </c>
      <c r="G12" s="109">
        <f t="shared" si="0"/>
        <v>875.6800000000003</v>
      </c>
      <c r="H12" s="32">
        <f t="shared" si="3"/>
        <v>114.8909721950614</v>
      </c>
      <c r="I12" s="110">
        <f t="shared" si="4"/>
        <v>256.28999999999996</v>
      </c>
      <c r="J12" s="110">
        <f t="shared" si="5"/>
        <v>103.94292307692308</v>
      </c>
      <c r="K12" s="112">
        <v>3331.36</v>
      </c>
      <c r="L12" s="112">
        <f t="shared" si="1"/>
        <v>3424.93</v>
      </c>
      <c r="M12" s="252">
        <f t="shared" si="2"/>
        <v>2.0280876278757023</v>
      </c>
      <c r="N12" s="111">
        <f>E12-серпень!E12</f>
        <v>480</v>
      </c>
      <c r="O12" s="179">
        <f>F12-серпень!F12</f>
        <v>69.89999999999964</v>
      </c>
      <c r="P12" s="112">
        <f t="shared" si="6"/>
        <v>-410.10000000000036</v>
      </c>
      <c r="Q12" s="198">
        <f t="shared" si="7"/>
        <v>14.562499999999925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7039.33</v>
      </c>
      <c r="G13" s="109">
        <f t="shared" si="0"/>
        <v>-2625.51</v>
      </c>
      <c r="H13" s="32">
        <f t="shared" si="3"/>
        <v>72.8344183659533</v>
      </c>
      <c r="I13" s="110">
        <f t="shared" si="4"/>
        <v>-5360.67</v>
      </c>
      <c r="J13" s="110">
        <f t="shared" si="5"/>
        <v>56.76879032258064</v>
      </c>
      <c r="K13" s="112">
        <v>4976.73</v>
      </c>
      <c r="L13" s="112">
        <f t="shared" si="1"/>
        <v>2062.6000000000004</v>
      </c>
      <c r="M13" s="252">
        <f t="shared" si="2"/>
        <v>1.4144488449242778</v>
      </c>
      <c r="N13" s="111">
        <f>E13-серпень!E13</f>
        <v>1300</v>
      </c>
      <c r="O13" s="179">
        <f>F13-серпень!F13</f>
        <v>22.079999999999927</v>
      </c>
      <c r="P13" s="112">
        <f t="shared" si="6"/>
        <v>-1277.92</v>
      </c>
      <c r="Q13" s="198">
        <f t="shared" si="7"/>
        <v>1.6984615384615327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2581.54</v>
      </c>
      <c r="G14" s="109">
        <f t="shared" si="0"/>
        <v>-866.5</v>
      </c>
      <c r="H14" s="32">
        <f t="shared" si="3"/>
        <v>74.86978109302676</v>
      </c>
      <c r="I14" s="110">
        <f t="shared" si="4"/>
        <v>-898.46</v>
      </c>
      <c r="J14" s="110">
        <f t="shared" si="5"/>
        <v>74.18218390804597</v>
      </c>
      <c r="K14" s="112">
        <v>6376.14</v>
      </c>
      <c r="L14" s="112">
        <f t="shared" si="1"/>
        <v>-3794.6000000000004</v>
      </c>
      <c r="M14" s="252">
        <f t="shared" si="2"/>
        <v>0.40487504979501704</v>
      </c>
      <c r="N14" s="111">
        <f>E14-серпень!E14</f>
        <v>5</v>
      </c>
      <c r="O14" s="179">
        <f>F14-серпень!F14</f>
        <v>39.159999999999854</v>
      </c>
      <c r="P14" s="112">
        <f t="shared" si="6"/>
        <v>34.159999999999854</v>
      </c>
      <c r="Q14" s="198">
        <f t="shared" si="7"/>
        <v>783.1999999999971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385.33</v>
      </c>
      <c r="G15" s="190">
        <f t="shared" si="0"/>
        <v>15.329999999999984</v>
      </c>
      <c r="H15" s="197">
        <f>F15/E15*100</f>
        <v>104.14324324324325</v>
      </c>
      <c r="I15" s="198">
        <f t="shared" si="4"/>
        <v>-114.67000000000002</v>
      </c>
      <c r="J15" s="198">
        <f t="shared" si="5"/>
        <v>77.066</v>
      </c>
      <c r="K15" s="201">
        <v>-734.58</v>
      </c>
      <c r="L15" s="201">
        <f t="shared" si="1"/>
        <v>1119.91</v>
      </c>
      <c r="M15" s="253">
        <f t="shared" si="2"/>
        <v>-0.5245582509733453</v>
      </c>
      <c r="N15" s="197">
        <f>E15-серпень!E15</f>
        <v>5</v>
      </c>
      <c r="O15" s="200">
        <f>F15-серпень!F15</f>
        <v>0.06999999999999318</v>
      </c>
      <c r="P15" s="201">
        <f t="shared" si="6"/>
        <v>-4.930000000000007</v>
      </c>
      <c r="Q15" s="198">
        <f t="shared" si="7"/>
        <v>1.3999999999998636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64439.73</v>
      </c>
      <c r="G19" s="190">
        <f t="shared" si="0"/>
        <v>-15620.669999999991</v>
      </c>
      <c r="H19" s="197">
        <f t="shared" si="3"/>
        <v>80.48889338549397</v>
      </c>
      <c r="I19" s="198">
        <f t="shared" si="4"/>
        <v>-45460.27</v>
      </c>
      <c r="J19" s="198">
        <f t="shared" si="5"/>
        <v>58.63487716105551</v>
      </c>
      <c r="K19" s="209">
        <v>43877.66</v>
      </c>
      <c r="L19" s="201">
        <f t="shared" si="1"/>
        <v>20562.07</v>
      </c>
      <c r="M19" s="259">
        <f t="shared" si="2"/>
        <v>1.4686227570020827</v>
      </c>
      <c r="N19" s="197">
        <f>E19-серпень!E19</f>
        <v>10800</v>
      </c>
      <c r="O19" s="200">
        <f>F19-серпень!F19</f>
        <v>3.4500000000043656</v>
      </c>
      <c r="P19" s="201">
        <f t="shared" si="6"/>
        <v>-10796.549999999996</v>
      </c>
      <c r="Q19" s="198">
        <f aca="true" t="shared" si="9" ref="Q19:Q24">O19/N19*100</f>
        <v>0.03194444444448487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229369.1</v>
      </c>
      <c r="G20" s="190">
        <f t="shared" si="0"/>
        <v>-15466.839999999997</v>
      </c>
      <c r="H20" s="197">
        <f t="shared" si="3"/>
        <v>93.68277386073302</v>
      </c>
      <c r="I20" s="198">
        <f t="shared" si="4"/>
        <v>-63607.55000000002</v>
      </c>
      <c r="J20" s="198">
        <f t="shared" si="5"/>
        <v>78.28920837206651</v>
      </c>
      <c r="K20" s="198">
        <v>147068.17</v>
      </c>
      <c r="L20" s="201">
        <f t="shared" si="1"/>
        <v>82300.93</v>
      </c>
      <c r="M20" s="254">
        <f t="shared" si="2"/>
        <v>1.559610757378704</v>
      </c>
      <c r="N20" s="197">
        <f>N21+N30+N31+N32</f>
        <v>17502.83</v>
      </c>
      <c r="O20" s="200">
        <f>F20-серпень!F20</f>
        <v>694.140000000014</v>
      </c>
      <c r="P20" s="201">
        <f t="shared" si="6"/>
        <v>-16808.689999999988</v>
      </c>
      <c r="Q20" s="198">
        <f t="shared" si="9"/>
        <v>3.965872947403442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121930.42000000001</v>
      </c>
      <c r="G21" s="190">
        <f t="shared" si="0"/>
        <v>-12150.369999999995</v>
      </c>
      <c r="H21" s="197">
        <f t="shared" si="3"/>
        <v>90.93802326194529</v>
      </c>
      <c r="I21" s="198">
        <f t="shared" si="4"/>
        <v>-52969.22999999998</v>
      </c>
      <c r="J21" s="198">
        <f t="shared" si="5"/>
        <v>69.71450200157634</v>
      </c>
      <c r="K21" s="198">
        <v>79798.88</v>
      </c>
      <c r="L21" s="201">
        <f t="shared" si="1"/>
        <v>42131.54000000001</v>
      </c>
      <c r="M21" s="254">
        <f t="shared" si="2"/>
        <v>1.5279715705283083</v>
      </c>
      <c r="N21" s="197">
        <f>N22+N25+N26</f>
        <v>13311.830000000004</v>
      </c>
      <c r="O21" s="200">
        <f>F21-серпень!F21</f>
        <v>250.45000000001164</v>
      </c>
      <c r="P21" s="201">
        <f t="shared" si="6"/>
        <v>-13061.379999999992</v>
      </c>
      <c r="Q21" s="198">
        <f t="shared" si="9"/>
        <v>1.881409242756342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14918.17</v>
      </c>
      <c r="G22" s="212">
        <f t="shared" si="0"/>
        <v>-206.3099999999995</v>
      </c>
      <c r="H22" s="214">
        <f t="shared" si="3"/>
        <v>98.63592004485444</v>
      </c>
      <c r="I22" s="215">
        <f t="shared" si="4"/>
        <v>-3581.83</v>
      </c>
      <c r="J22" s="215">
        <f t="shared" si="5"/>
        <v>80.63875675675676</v>
      </c>
      <c r="K22" s="216">
        <v>8673.74</v>
      </c>
      <c r="L22" s="206">
        <f t="shared" si="1"/>
        <v>6244.43</v>
      </c>
      <c r="M22" s="262">
        <f t="shared" si="2"/>
        <v>1.7199235854429578</v>
      </c>
      <c r="N22" s="214">
        <f>E22-серпень!E22</f>
        <v>547.5799999999999</v>
      </c>
      <c r="O22" s="217">
        <f>F22-серпень!F22</f>
        <v>44.70000000000073</v>
      </c>
      <c r="P22" s="218">
        <f t="shared" si="6"/>
        <v>-502.8799999999992</v>
      </c>
      <c r="Q22" s="215">
        <f t="shared" si="9"/>
        <v>8.163190766646103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628.74</v>
      </c>
      <c r="G23" s="241">
        <f t="shared" si="0"/>
        <v>-395.6600000000001</v>
      </c>
      <c r="H23" s="242">
        <f t="shared" si="3"/>
        <v>61.37641546270988</v>
      </c>
      <c r="I23" s="243">
        <f t="shared" si="4"/>
        <v>-1371.26</v>
      </c>
      <c r="J23" s="243">
        <f t="shared" si="5"/>
        <v>31.436999999999998</v>
      </c>
      <c r="K23" s="261">
        <v>526.9</v>
      </c>
      <c r="L23" s="261">
        <f t="shared" si="1"/>
        <v>101.84000000000003</v>
      </c>
      <c r="M23" s="263">
        <f t="shared" si="2"/>
        <v>1.193281457582084</v>
      </c>
      <c r="N23" s="239">
        <f>E23-серпень!E23</f>
        <v>150.0000000000001</v>
      </c>
      <c r="O23" s="239">
        <f>F23-серпень!F23</f>
        <v>5.100000000000023</v>
      </c>
      <c r="P23" s="240">
        <f t="shared" si="6"/>
        <v>-144.9000000000001</v>
      </c>
      <c r="Q23" s="240">
        <f t="shared" si="9"/>
        <v>3.400000000000013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14289.43</v>
      </c>
      <c r="G24" s="241">
        <f t="shared" si="0"/>
        <v>189.35000000000036</v>
      </c>
      <c r="H24" s="242">
        <f t="shared" si="3"/>
        <v>101.34290018212664</v>
      </c>
      <c r="I24" s="243">
        <f t="shared" si="4"/>
        <v>-2210.5699999999997</v>
      </c>
      <c r="J24" s="243">
        <f t="shared" si="5"/>
        <v>86.60260606060606</v>
      </c>
      <c r="K24" s="261">
        <v>8146.84</v>
      </c>
      <c r="L24" s="261">
        <f t="shared" si="1"/>
        <v>6142.59</v>
      </c>
      <c r="M24" s="263">
        <f t="shared" si="2"/>
        <v>1.7539843669447295</v>
      </c>
      <c r="N24" s="239">
        <f>E24-серпень!E24</f>
        <v>397.5799999999999</v>
      </c>
      <c r="O24" s="239">
        <f>F24-серпень!F24</f>
        <v>39.600000000000364</v>
      </c>
      <c r="P24" s="240">
        <f t="shared" si="6"/>
        <v>-357.97999999999956</v>
      </c>
      <c r="Q24" s="240">
        <f t="shared" si="9"/>
        <v>9.960259570401018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669.01</v>
      </c>
      <c r="G25" s="212">
        <f t="shared" si="0"/>
        <v>-258.33000000000004</v>
      </c>
      <c r="H25" s="214">
        <f t="shared" si="3"/>
        <v>72.14290335799167</v>
      </c>
      <c r="I25" s="215">
        <f t="shared" si="4"/>
        <v>-330.99</v>
      </c>
      <c r="J25" s="215">
        <f t="shared" si="5"/>
        <v>66.901</v>
      </c>
      <c r="K25" s="215">
        <v>3116.95</v>
      </c>
      <c r="L25" s="215">
        <f t="shared" si="1"/>
        <v>-2447.9399999999996</v>
      </c>
      <c r="M25" s="257">
        <f t="shared" si="2"/>
        <v>0.2146361026002984</v>
      </c>
      <c r="N25" s="214">
        <f>E25-серпень!E25</f>
        <v>34.200000000000045</v>
      </c>
      <c r="O25" s="217">
        <f>F25-серпень!F25</f>
        <v>0.009999999999990905</v>
      </c>
      <c r="P25" s="218">
        <f t="shared" si="6"/>
        <v>-34.190000000000055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106343.24</v>
      </c>
      <c r="G26" s="212">
        <f t="shared" si="0"/>
        <v>-11685.729999999996</v>
      </c>
      <c r="H26" s="214">
        <f t="shared" si="3"/>
        <v>90.09926969624492</v>
      </c>
      <c r="I26" s="215">
        <f t="shared" si="4"/>
        <v>-49056.40999999999</v>
      </c>
      <c r="J26" s="215">
        <f t="shared" si="5"/>
        <v>68.4320974982891</v>
      </c>
      <c r="K26" s="216">
        <v>68008.19</v>
      </c>
      <c r="L26" s="216">
        <f t="shared" si="1"/>
        <v>38335.05</v>
      </c>
      <c r="M26" s="256">
        <f t="shared" si="2"/>
        <v>1.5636828446691495</v>
      </c>
      <c r="N26" s="214">
        <f>E26-серпень!E26</f>
        <v>12730.050000000003</v>
      </c>
      <c r="O26" s="217">
        <f>F26-серпень!F26</f>
        <v>205.74000000000524</v>
      </c>
      <c r="P26" s="218">
        <f t="shared" si="6"/>
        <v>-12524.309999999998</v>
      </c>
      <c r="Q26" s="215">
        <f>O26/N26*100</f>
        <v>1.616175898759276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34097.96</v>
      </c>
      <c r="G27" s="241">
        <f t="shared" si="0"/>
        <v>-2783.840000000004</v>
      </c>
      <c r="H27" s="242">
        <f t="shared" si="3"/>
        <v>92.45199529307136</v>
      </c>
      <c r="I27" s="243">
        <f t="shared" si="4"/>
        <v>-13269.04</v>
      </c>
      <c r="J27" s="243">
        <f t="shared" si="5"/>
        <v>71.98674182447695</v>
      </c>
      <c r="K27" s="261">
        <v>18442.07</v>
      </c>
      <c r="L27" s="261">
        <f t="shared" si="1"/>
        <v>15655.89</v>
      </c>
      <c r="M27" s="263">
        <f t="shared" si="2"/>
        <v>1.848922599252687</v>
      </c>
      <c r="N27" s="239">
        <f>E27-серпень!E27</f>
        <v>3590.050000000003</v>
      </c>
      <c r="O27" s="239">
        <f>F27-серпень!F27</f>
        <v>60.13999999999942</v>
      </c>
      <c r="P27" s="240">
        <f t="shared" si="6"/>
        <v>-3529.9100000000035</v>
      </c>
      <c r="Q27" s="240">
        <f>O27/N27*100</f>
        <v>1.6751855823734867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72245.28</v>
      </c>
      <c r="G28" s="241">
        <f t="shared" si="0"/>
        <v>-8901.89</v>
      </c>
      <c r="H28" s="242">
        <f t="shared" si="3"/>
        <v>89.0299439894207</v>
      </c>
      <c r="I28" s="243">
        <f t="shared" si="4"/>
        <v>-35787.369999999995</v>
      </c>
      <c r="J28" s="243">
        <f t="shared" si="5"/>
        <v>66.87356090959538</v>
      </c>
      <c r="K28" s="261">
        <v>49566.12</v>
      </c>
      <c r="L28" s="261">
        <f t="shared" si="1"/>
        <v>22679.159999999996</v>
      </c>
      <c r="M28" s="263">
        <f t="shared" si="2"/>
        <v>1.4575536677068932</v>
      </c>
      <c r="N28" s="239">
        <f>E28-серпень!E28</f>
        <v>9140</v>
      </c>
      <c r="O28" s="239">
        <f>F28-серпень!F28</f>
        <v>145.61000000000058</v>
      </c>
      <c r="P28" s="240">
        <f t="shared" si="6"/>
        <v>-8994.39</v>
      </c>
      <c r="Q28" s="240">
        <f>O28/N28*100</f>
        <v>1.5931072210065709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E31-серпень!E31</f>
        <v>0</v>
      </c>
      <c r="O31" s="200">
        <f>F31-серпень!F31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107502.81</v>
      </c>
      <c r="G32" s="202">
        <f t="shared" si="0"/>
        <v>-3197.029999999999</v>
      </c>
      <c r="H32" s="204">
        <f t="shared" si="3"/>
        <v>97.11198317901815</v>
      </c>
      <c r="I32" s="205">
        <f t="shared" si="4"/>
        <v>-10497.190000000002</v>
      </c>
      <c r="J32" s="205">
        <f t="shared" si="5"/>
        <v>91.10407627118644</v>
      </c>
      <c r="K32" s="219">
        <v>67835.01</v>
      </c>
      <c r="L32" s="219">
        <f>F32-K32</f>
        <v>39667.8</v>
      </c>
      <c r="M32" s="411">
        <f>F32/K32</f>
        <v>1.584768838391857</v>
      </c>
      <c r="N32" s="197">
        <f>E32-серпень!E32</f>
        <v>4184</v>
      </c>
      <c r="O32" s="200">
        <f>F32-серпень!F32</f>
        <v>443.6900000000023</v>
      </c>
      <c r="P32" s="207">
        <f t="shared" si="6"/>
        <v>-3740.3099999999977</v>
      </c>
      <c r="Q32" s="205">
        <f>O32/N32*100</f>
        <v>10.604445506692215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27408.16</v>
      </c>
      <c r="G34" s="109">
        <f t="shared" si="0"/>
        <v>-454.8100000000013</v>
      </c>
      <c r="H34" s="111">
        <f t="shared" si="3"/>
        <v>98.36769016368319</v>
      </c>
      <c r="I34" s="110">
        <f t="shared" si="4"/>
        <v>-808.8400000000001</v>
      </c>
      <c r="J34" s="110">
        <f t="shared" si="5"/>
        <v>97.13350108090867</v>
      </c>
      <c r="K34" s="142">
        <v>16931.33</v>
      </c>
      <c r="L34" s="142">
        <f t="shared" si="1"/>
        <v>10476.829999999998</v>
      </c>
      <c r="M34" s="264">
        <f t="shared" si="10"/>
        <v>1.6187836395605069</v>
      </c>
      <c r="N34" s="111">
        <f>E34-серпень!E34</f>
        <v>900</v>
      </c>
      <c r="O34" s="179">
        <f>F34-серпень!F34</f>
        <v>25.07999999999811</v>
      </c>
      <c r="P34" s="112">
        <f t="shared" si="6"/>
        <v>-874.9200000000019</v>
      </c>
      <c r="Q34" s="110">
        <f>O34/N34*100</f>
        <v>2.7866666666664566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80069.41</v>
      </c>
      <c r="G35" s="109">
        <f t="shared" si="0"/>
        <v>-2750.6699999999983</v>
      </c>
      <c r="H35" s="111">
        <f t="shared" si="3"/>
        <v>96.67874022821519</v>
      </c>
      <c r="I35" s="110">
        <f t="shared" si="4"/>
        <v>-9662.589999999997</v>
      </c>
      <c r="J35" s="110">
        <f t="shared" si="5"/>
        <v>89.23172335398743</v>
      </c>
      <c r="K35" s="142">
        <v>50888.07</v>
      </c>
      <c r="L35" s="142">
        <f t="shared" si="1"/>
        <v>29181.340000000004</v>
      </c>
      <c r="M35" s="264">
        <f t="shared" si="10"/>
        <v>1.5734416730679706</v>
      </c>
      <c r="N35" s="111">
        <f>E35-серпень!E35</f>
        <v>3284</v>
      </c>
      <c r="O35" s="179">
        <f>F35-серпень!F35</f>
        <v>418.6100000000006</v>
      </c>
      <c r="P35" s="112">
        <f t="shared" si="6"/>
        <v>-2865.3899999999994</v>
      </c>
      <c r="Q35" s="110">
        <f>O35/N35*100</f>
        <v>12.746954933008544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E36-серпень!E36</f>
        <v>0</v>
      </c>
      <c r="O36" s="179">
        <f>F36-серпень!F36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46823.24999999999</v>
      </c>
      <c r="G38" s="191">
        <f>G39+G40+G41+G42+G43+G45+G47+G48+G49+G50+G51+G56+G57+G61</f>
        <v>-1399.9299999999978</v>
      </c>
      <c r="H38" s="192">
        <f>F38/E38*100</f>
        <v>97.15167411091741</v>
      </c>
      <c r="I38" s="193">
        <f>F38-D38</f>
        <v>-10012.23000000001</v>
      </c>
      <c r="J38" s="193">
        <f>F38/D38*100</f>
        <v>82.3838384051652</v>
      </c>
      <c r="K38" s="191">
        <v>21607.34</v>
      </c>
      <c r="L38" s="191">
        <f t="shared" si="1"/>
        <v>25215.909999999993</v>
      </c>
      <c r="M38" s="250">
        <f t="shared" si="10"/>
        <v>2.167006674583729</v>
      </c>
      <c r="N38" s="191">
        <f>N39+N40+N41+N42+N43+N45+N47+N48+N49+N50+N51+N56+N57+N61+N44</f>
        <v>5135</v>
      </c>
      <c r="O38" s="191">
        <f>O39+O40+O41+O42+O43+O45+O47+O48+O49+O50+O51+O56+O57+O61+O44</f>
        <v>3834.9800000000014</v>
      </c>
      <c r="P38" s="191">
        <f>P39+P40+P41+P42+P43+P45+P47+P48+P49+P50+P51+P56+P57+P61</f>
        <v>-1300.0199999999984</v>
      </c>
      <c r="Q38" s="191">
        <f>O38/N38*100</f>
        <v>74.6831548198637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416.84</v>
      </c>
      <c r="G39" s="202">
        <f>F39-E39</f>
        <v>33.839999999999975</v>
      </c>
      <c r="H39" s="204">
        <f aca="true" t="shared" si="11" ref="H39:H62">F39/E39*100</f>
        <v>108.8355091383812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E39-серпень!E39</f>
        <v>3</v>
      </c>
      <c r="O39" s="208">
        <f>F39-серпень!F39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201.37</v>
      </c>
      <c r="L40" s="205">
        <f t="shared" si="1"/>
        <v>23964.760000000002</v>
      </c>
      <c r="M40" s="266"/>
      <c r="N40" s="204">
        <f>E40-серпень!E40</f>
        <v>2770</v>
      </c>
      <c r="O40" s="208">
        <f>F40-серпень!F40</f>
        <v>3605.9500000000007</v>
      </c>
      <c r="P40" s="207">
        <f aca="true" t="shared" si="15" ref="P40:P63">O40-N40</f>
        <v>835.9500000000007</v>
      </c>
      <c r="Q40" s="205">
        <f t="shared" si="12"/>
        <v>130.17870036101084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E41-серпень!E41</f>
        <v>0</v>
      </c>
      <c r="O41" s="208">
        <f>F41-серпень!F41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195.12</v>
      </c>
      <c r="G43" s="202">
        <f t="shared" si="13"/>
        <v>105.12</v>
      </c>
      <c r="H43" s="204">
        <f t="shared" si="11"/>
        <v>216.8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E43-серпень!E43</f>
        <v>10</v>
      </c>
      <c r="O43" s="208">
        <f>F43-серпень!F43</f>
        <v>0</v>
      </c>
      <c r="P43" s="207">
        <f t="shared" si="15"/>
        <v>-10</v>
      </c>
      <c r="Q43" s="205">
        <f t="shared" si="12"/>
        <v>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335.09</v>
      </c>
      <c r="G45" s="202">
        <f t="shared" si="13"/>
        <v>71.08999999999997</v>
      </c>
      <c r="H45" s="204">
        <f t="shared" si="11"/>
        <v>126.9280303030303</v>
      </c>
      <c r="I45" s="205">
        <f t="shared" si="14"/>
        <v>35.089999999999975</v>
      </c>
      <c r="J45" s="205">
        <f t="shared" si="16"/>
        <v>111.69666666666667</v>
      </c>
      <c r="K45" s="205">
        <v>0</v>
      </c>
      <c r="L45" s="205">
        <f t="shared" si="1"/>
        <v>335.09</v>
      </c>
      <c r="M45" s="266"/>
      <c r="N45" s="204">
        <f>E45-серпень!E45</f>
        <v>8</v>
      </c>
      <c r="O45" s="208">
        <f>F45-серпень!F45</f>
        <v>6.979999999999961</v>
      </c>
      <c r="P45" s="207">
        <f t="shared" si="15"/>
        <v>-1.0200000000000387</v>
      </c>
      <c r="Q45" s="205">
        <f t="shared" si="12"/>
        <v>87.24999999999952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7220.71</v>
      </c>
      <c r="G47" s="202">
        <f t="shared" si="13"/>
        <v>-628.3100000000004</v>
      </c>
      <c r="H47" s="204">
        <f t="shared" si="11"/>
        <v>91.99505161153876</v>
      </c>
      <c r="I47" s="205">
        <f t="shared" si="14"/>
        <v>-2679.29</v>
      </c>
      <c r="J47" s="205">
        <f t="shared" si="16"/>
        <v>72.93646464646464</v>
      </c>
      <c r="K47" s="205">
        <v>6772.05</v>
      </c>
      <c r="L47" s="205">
        <f t="shared" si="1"/>
        <v>448.65999999999985</v>
      </c>
      <c r="M47" s="266">
        <f t="shared" si="17"/>
        <v>1.0662517258437252</v>
      </c>
      <c r="N47" s="204">
        <f>E47-серпень!E47</f>
        <v>800</v>
      </c>
      <c r="O47" s="208">
        <f>F47-серпень!F47</f>
        <v>158.0699999999997</v>
      </c>
      <c r="P47" s="207">
        <f t="shared" si="15"/>
        <v>-641.9300000000003</v>
      </c>
      <c r="Q47" s="205">
        <f t="shared" si="12"/>
        <v>19.758749999999964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171.53</v>
      </c>
      <c r="G48" s="202">
        <f t="shared" si="13"/>
        <v>-478.47</v>
      </c>
      <c r="H48" s="204">
        <f t="shared" si="11"/>
        <v>26.38923076923077</v>
      </c>
      <c r="I48" s="205">
        <f t="shared" si="14"/>
        <v>-478.47</v>
      </c>
      <c r="J48" s="205">
        <f t="shared" si="16"/>
        <v>26.38923076923077</v>
      </c>
      <c r="K48" s="205">
        <v>0</v>
      </c>
      <c r="L48" s="205">
        <f t="shared" si="1"/>
        <v>171.53</v>
      </c>
      <c r="M48" s="266"/>
      <c r="N48" s="204">
        <f>E48-серпень!E48</f>
        <v>0</v>
      </c>
      <c r="O48" s="208">
        <f>F48-серпень!F48</f>
        <v>3.2700000000000102</v>
      </c>
      <c r="P48" s="207">
        <f t="shared" si="15"/>
        <v>3.2700000000000102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5068.19</v>
      </c>
      <c r="G50" s="202">
        <f t="shared" si="13"/>
        <v>-848.04</v>
      </c>
      <c r="H50" s="204">
        <f t="shared" si="11"/>
        <v>85.66587167841682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E50-серпень!E50</f>
        <v>650</v>
      </c>
      <c r="O50" s="208">
        <f>F50-серпень!F50</f>
        <v>0</v>
      </c>
      <c r="P50" s="207">
        <f t="shared" si="15"/>
        <v>-650</v>
      </c>
      <c r="Q50" s="205">
        <f t="shared" si="12"/>
        <v>0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4393.27</v>
      </c>
      <c r="G51" s="202">
        <f t="shared" si="13"/>
        <v>-517.9199999999992</v>
      </c>
      <c r="H51" s="204">
        <f t="shared" si="11"/>
        <v>89.4542870465203</v>
      </c>
      <c r="I51" s="205">
        <f t="shared" si="14"/>
        <v>-2606.7699999999995</v>
      </c>
      <c r="J51" s="205">
        <f t="shared" si="16"/>
        <v>62.76064136776361</v>
      </c>
      <c r="K51" s="205">
        <v>5221.43</v>
      </c>
      <c r="L51" s="205">
        <f t="shared" si="1"/>
        <v>-828.1599999999999</v>
      </c>
      <c r="M51" s="266">
        <f t="shared" si="17"/>
        <v>0.8413921090582466</v>
      </c>
      <c r="N51" s="204">
        <f>E51-серпень!E51</f>
        <v>520</v>
      </c>
      <c r="O51" s="208">
        <f>F51-серпень!F51</f>
        <v>45.660000000000764</v>
      </c>
      <c r="P51" s="207">
        <f t="shared" si="15"/>
        <v>-474.33999999999924</v>
      </c>
      <c r="Q51" s="205">
        <f t="shared" si="12"/>
        <v>8.780769230769378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576.1</v>
      </c>
      <c r="G52" s="36">
        <f t="shared" si="13"/>
        <v>-107.88999999999999</v>
      </c>
      <c r="H52" s="32">
        <f t="shared" si="11"/>
        <v>84.22637757861958</v>
      </c>
      <c r="I52" s="110">
        <f t="shared" si="14"/>
        <v>-393.9</v>
      </c>
      <c r="J52" s="110">
        <f t="shared" si="16"/>
        <v>59.39175257731959</v>
      </c>
      <c r="K52" s="110">
        <v>735.13</v>
      </c>
      <c r="L52" s="110">
        <f>F52-K52</f>
        <v>-159.02999999999997</v>
      </c>
      <c r="M52" s="115">
        <f t="shared" si="17"/>
        <v>0.7836709153483058</v>
      </c>
      <c r="N52" s="111">
        <f>E52-серпень!E52</f>
        <v>20</v>
      </c>
      <c r="O52" s="179">
        <f>F52-серпень!F52</f>
        <v>5.970000000000027</v>
      </c>
      <c r="P52" s="112">
        <f t="shared" si="15"/>
        <v>-14.029999999999973</v>
      </c>
      <c r="Q52" s="132">
        <f t="shared" si="12"/>
        <v>29.850000000000136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3816.89</v>
      </c>
      <c r="G55" s="36">
        <f t="shared" si="13"/>
        <v>-405.2800000000002</v>
      </c>
      <c r="H55" s="32">
        <f t="shared" si="11"/>
        <v>90.40114443520748</v>
      </c>
      <c r="I55" s="110">
        <f t="shared" si="14"/>
        <v>-2207.11</v>
      </c>
      <c r="J55" s="110">
        <f t="shared" si="16"/>
        <v>63.36138778220452</v>
      </c>
      <c r="K55" s="110">
        <v>4440.11</v>
      </c>
      <c r="L55" s="110">
        <f>F55-K55</f>
        <v>-623.2199999999998</v>
      </c>
      <c r="M55" s="115">
        <f t="shared" si="17"/>
        <v>0.8596386125568961</v>
      </c>
      <c r="N55" s="111">
        <f>E55-серпень!E55</f>
        <v>500</v>
      </c>
      <c r="O55" s="179">
        <f>F55-серпень!F55</f>
        <v>39.69999999999982</v>
      </c>
      <c r="P55" s="112">
        <f t="shared" si="15"/>
        <v>-460.3000000000002</v>
      </c>
      <c r="Q55" s="132">
        <f t="shared" si="12"/>
        <v>7.939999999999964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4610.22</v>
      </c>
      <c r="G57" s="202">
        <f t="shared" si="13"/>
        <v>-27.75999999999931</v>
      </c>
      <c r="H57" s="204">
        <f t="shared" si="11"/>
        <v>99.40146356819135</v>
      </c>
      <c r="I57" s="205">
        <f t="shared" si="14"/>
        <v>-539.7799999999997</v>
      </c>
      <c r="J57" s="205">
        <f t="shared" si="16"/>
        <v>89.51883495145631</v>
      </c>
      <c r="K57" s="205">
        <v>3192.65</v>
      </c>
      <c r="L57" s="205">
        <f aca="true" t="shared" si="18" ref="L57:L63">F57-K57</f>
        <v>1417.5700000000002</v>
      </c>
      <c r="M57" s="266">
        <f t="shared" si="17"/>
        <v>1.444010461528824</v>
      </c>
      <c r="N57" s="204">
        <f>E57-серпень!E57</f>
        <v>370</v>
      </c>
      <c r="O57" s="208">
        <f>F57-серпень!F57</f>
        <v>8.390000000000327</v>
      </c>
      <c r="P57" s="207">
        <f t="shared" si="15"/>
        <v>-361.6099999999997</v>
      </c>
      <c r="Q57" s="205">
        <f t="shared" si="12"/>
        <v>2.267567567567656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871.36</v>
      </c>
      <c r="G59" s="202"/>
      <c r="H59" s="204"/>
      <c r="I59" s="205"/>
      <c r="J59" s="205"/>
      <c r="K59" s="206">
        <v>890.52</v>
      </c>
      <c r="L59" s="205">
        <f t="shared" si="18"/>
        <v>-19.159999999999968</v>
      </c>
      <c r="M59" s="266">
        <f t="shared" si="17"/>
        <v>0.9784844809774065</v>
      </c>
      <c r="N59" s="204"/>
      <c r="O59" s="208">
        <f>F59-серпень!F59</f>
        <v>4.259999999999991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0.6</v>
      </c>
      <c r="L61" s="205">
        <f t="shared" si="18"/>
        <v>158.33</v>
      </c>
      <c r="M61" s="266">
        <f t="shared" si="17"/>
        <v>264.8833333333334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682419.7300000001</v>
      </c>
      <c r="G64" s="191">
        <f>F64-E64</f>
        <v>-66146.40999999992</v>
      </c>
      <c r="H64" s="192">
        <f>F64/E64*100</f>
        <v>91.16358509082445</v>
      </c>
      <c r="I64" s="193">
        <f>F64-D64</f>
        <v>-308518</v>
      </c>
      <c r="J64" s="193">
        <f>F64/D64*100</f>
        <v>68.8660557914169</v>
      </c>
      <c r="K64" s="193">
        <v>451134.19</v>
      </c>
      <c r="L64" s="193">
        <f>F64-K64</f>
        <v>231285.5400000001</v>
      </c>
      <c r="M64" s="267">
        <f>F64/K64</f>
        <v>1.5126757074208899</v>
      </c>
      <c r="N64" s="191">
        <f>N8+N38+N62+N63</f>
        <v>76130.13</v>
      </c>
      <c r="O64" s="191">
        <f>O8+O38+O62+O63</f>
        <v>5896.080000000031</v>
      </c>
      <c r="P64" s="195">
        <f>O64-N64</f>
        <v>-70234.04999999997</v>
      </c>
      <c r="Q64" s="193">
        <f>O64/N64*100</f>
        <v>7.744739172256806</v>
      </c>
      <c r="R64" s="28">
        <f>O64-34768</f>
        <v>-28871.91999999997</v>
      </c>
      <c r="S64" s="128">
        <f>O64/34768</f>
        <v>0.1695835250805347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F70-серпень!F70</f>
        <v>-0.03000000000000025</v>
      </c>
      <c r="P70" s="207">
        <f>O70-N70</f>
        <v>-0.03000000000000025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-0.03000000000000025</v>
      </c>
      <c r="P71" s="228">
        <f>O71-N71</f>
        <v>-0.03000000000000025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1535.17</v>
      </c>
      <c r="G73" s="202">
        <f aca="true" t="shared" si="19" ref="G73:G83">F73-E73</f>
        <v>-1164.83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E73-серпень!E73</f>
        <v>500</v>
      </c>
      <c r="O73" s="208">
        <f>F73-серпень!F73</f>
        <v>-0.029999999999972715</v>
      </c>
      <c r="P73" s="207">
        <f aca="true" t="shared" si="22" ref="P73:P86">O73-N73</f>
        <v>-500.03</v>
      </c>
      <c r="Q73" s="207">
        <f>O73/N73*100</f>
        <v>-0.0059999999999945436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6783.53</v>
      </c>
      <c r="G74" s="202">
        <f t="shared" si="19"/>
        <v>2091.3199999999997</v>
      </c>
      <c r="H74" s="204">
        <f>F74/E74*100</f>
        <v>144.570042687774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E74-серпень!E74</f>
        <v>815</v>
      </c>
      <c r="O74" s="208">
        <f>F74-серпень!F74</f>
        <v>0</v>
      </c>
      <c r="P74" s="207">
        <f t="shared" si="22"/>
        <v>-815</v>
      </c>
      <c r="Q74" s="207">
        <f>O74/N74*100</f>
        <v>0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10477.14</v>
      </c>
      <c r="G75" s="202">
        <f t="shared" si="19"/>
        <v>7778.289999999999</v>
      </c>
      <c r="H75" s="204">
        <f>F75/E75*100</f>
        <v>388.2075698908794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E75-серпень!E75</f>
        <v>302</v>
      </c>
      <c r="O75" s="208">
        <f>F75-серпень!F75</f>
        <v>0.039999999999054126</v>
      </c>
      <c r="P75" s="207">
        <f t="shared" si="22"/>
        <v>-301.96000000000095</v>
      </c>
      <c r="Q75" s="207">
        <f>O75/N75*100</f>
        <v>0.013245033112269577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18801.84</v>
      </c>
      <c r="G77" s="226">
        <f t="shared" si="19"/>
        <v>8701.78</v>
      </c>
      <c r="H77" s="227">
        <f>F77/E77*100</f>
        <v>186.15572580756947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1618</v>
      </c>
      <c r="O77" s="230">
        <f>O73+O74+O75+O76</f>
        <v>0.00999999999908141</v>
      </c>
      <c r="P77" s="228">
        <f t="shared" si="22"/>
        <v>-1617.990000000001</v>
      </c>
      <c r="Q77" s="228">
        <f>O77/N77*100</f>
        <v>0.0006180469715130662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E78-серпень!E78</f>
        <v>0</v>
      </c>
      <c r="O78" s="208">
        <f>F78-серпень!F78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6824.83</v>
      </c>
      <c r="G80" s="202">
        <f t="shared" si="19"/>
        <v>-799.1700000000001</v>
      </c>
      <c r="H80" s="204">
        <f>F80/E80*100</f>
        <v>89.5177072402938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E80-серпень!E80</f>
        <v>0.3999999999996362</v>
      </c>
      <c r="O80" s="208">
        <f>F80-серпень!F80</f>
        <v>0</v>
      </c>
      <c r="P80" s="207">
        <f>O80-N80</f>
        <v>-0.3999999999996362</v>
      </c>
      <c r="Q80" s="231">
        <f>O80/N80*100</f>
        <v>0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E81-серпень!E81</f>
        <v>0</v>
      </c>
      <c r="O81" s="208">
        <f>F81-серпень!F81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6831.59</v>
      </c>
      <c r="G82" s="224">
        <f>G78+G81+G79+G80</f>
        <v>-792.4100000000001</v>
      </c>
      <c r="H82" s="227">
        <f>F82/E82*100</f>
        <v>89.60637460650578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0.3999999999996362</v>
      </c>
      <c r="O82" s="230">
        <f>O78+O81+O79+O80</f>
        <v>0.17000000000000004</v>
      </c>
      <c r="P82" s="226">
        <f>P78+P81+P79+P80</f>
        <v>-0.22999999999963616</v>
      </c>
      <c r="Q82" s="228">
        <f>O82/N82*100</f>
        <v>42.50000000003866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E83-серпень!E83</f>
        <v>8.169999999999998</v>
      </c>
      <c r="O83" s="208">
        <f>F83-серпень!F83</f>
        <v>-0.019999999999999574</v>
      </c>
      <c r="P83" s="207">
        <f t="shared" si="22"/>
        <v>-8.189999999999998</v>
      </c>
      <c r="Q83" s="207">
        <f>O83/N83</f>
        <v>-0.002447980416156619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25648.99</v>
      </c>
      <c r="G85" s="233">
        <f>F85-E85</f>
        <v>7895.960000000003</v>
      </c>
      <c r="H85" s="234">
        <f>F85/E85*100</f>
        <v>144.47668933134233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1626.5699999999997</v>
      </c>
      <c r="O85" s="232">
        <f>O71+O83+O77+O82+O84</f>
        <v>0.12999999999908163</v>
      </c>
      <c r="P85" s="235">
        <f t="shared" si="22"/>
        <v>-1626.4400000000007</v>
      </c>
      <c r="Q85" s="235">
        <f>O85/N85*100</f>
        <v>0.007992278229592434</v>
      </c>
      <c r="R85" s="28">
        <f>O85-8104.96</f>
        <v>-8104.830000000001</v>
      </c>
      <c r="S85" s="101">
        <f>O85/8104.96</f>
        <v>1.603956096008884E-05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708068.7200000001</v>
      </c>
      <c r="G86" s="233">
        <f>F86-E86</f>
        <v>-58250.44999999995</v>
      </c>
      <c r="H86" s="234">
        <f>F86/E86*100</f>
        <v>92.39866986493371</v>
      </c>
      <c r="I86" s="235">
        <f>F86-D86</f>
        <v>-310084.01</v>
      </c>
      <c r="J86" s="235">
        <f>F86/D86*100</f>
        <v>69.54445036944506</v>
      </c>
      <c r="K86" s="235">
        <f>K64+K85</f>
        <v>457297.61</v>
      </c>
      <c r="L86" s="235">
        <f>F86-K86</f>
        <v>250771.1100000001</v>
      </c>
      <c r="M86" s="269">
        <f>F86/K86</f>
        <v>1.5483761657971493</v>
      </c>
      <c r="N86" s="233">
        <f>N64+N85</f>
        <v>77756.70000000001</v>
      </c>
      <c r="O86" s="233">
        <f>O64+O85</f>
        <v>5896.21000000003</v>
      </c>
      <c r="P86" s="235">
        <f t="shared" si="22"/>
        <v>-71860.48999999998</v>
      </c>
      <c r="Q86" s="235">
        <f>O86/N86*100</f>
        <v>7.582896393494103</v>
      </c>
      <c r="R86" s="28">
        <f>O86-42872.96</f>
        <v>-36976.74999999997</v>
      </c>
      <c r="S86" s="101">
        <f>O86/42872.96</f>
        <v>0.1375274765259975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20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3511.7024999999985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42615</v>
      </c>
      <c r="D90" s="31">
        <v>1098.3</v>
      </c>
      <c r="G90" s="4" t="s">
        <v>59</v>
      </c>
      <c r="O90" s="420"/>
      <c r="P90" s="420"/>
      <c r="T90" s="186">
        <f t="shared" si="23"/>
        <v>1098.3</v>
      </c>
    </row>
    <row r="91" spans="3:16" ht="15">
      <c r="C91" s="87">
        <v>42614</v>
      </c>
      <c r="D91" s="31">
        <v>4797.8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42613</v>
      </c>
      <c r="D92" s="31">
        <v>3902.6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0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522.0600000000001</v>
      </c>
      <c r="G97" s="73">
        <f>G45+G48+G49</f>
        <v>-423.94000000000005</v>
      </c>
      <c r="H97" s="74"/>
      <c r="I97" s="74"/>
      <c r="N97" s="31">
        <f>N45+N48+N49</f>
        <v>12</v>
      </c>
      <c r="O97" s="246">
        <f>O45+O48+O49</f>
        <v>10.249999999999972</v>
      </c>
      <c r="P97" s="31">
        <f>P45+P48+P49</f>
        <v>-1.7500000000000284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136</v>
      </c>
      <c r="C3" s="440" t="s">
        <v>0</v>
      </c>
      <c r="D3" s="441" t="s">
        <v>115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107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104</v>
      </c>
      <c r="F4" s="458" t="s">
        <v>34</v>
      </c>
      <c r="G4" s="422" t="s">
        <v>109</v>
      </c>
      <c r="H4" s="431" t="s">
        <v>110</v>
      </c>
      <c r="I4" s="422" t="s">
        <v>105</v>
      </c>
      <c r="J4" s="431" t="s">
        <v>106</v>
      </c>
      <c r="K4" s="91" t="s">
        <v>65</v>
      </c>
      <c r="L4" s="96" t="s">
        <v>64</v>
      </c>
      <c r="M4" s="431"/>
      <c r="N4" s="456" t="s">
        <v>103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6.5" customHeight="1">
      <c r="A5" s="438"/>
      <c r="B5" s="439"/>
      <c r="C5" s="440"/>
      <c r="D5" s="441"/>
      <c r="E5" s="448"/>
      <c r="F5" s="459"/>
      <c r="G5" s="423"/>
      <c r="H5" s="432"/>
      <c r="I5" s="423"/>
      <c r="J5" s="432"/>
      <c r="K5" s="425" t="s">
        <v>108</v>
      </c>
      <c r="L5" s="427"/>
      <c r="M5" s="432"/>
      <c r="N5" s="457"/>
      <c r="O5" s="423"/>
      <c r="P5" s="424"/>
      <c r="Q5" s="425" t="s">
        <v>126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8"/>
      <c r="H82" s="428"/>
      <c r="I82" s="428"/>
      <c r="J82" s="42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0"/>
      <c r="O83" s="420"/>
    </row>
    <row r="84" spans="3:15" ht="15">
      <c r="C84" s="87">
        <v>42397</v>
      </c>
      <c r="D84" s="31">
        <v>8685</v>
      </c>
      <c r="F84" s="166" t="s">
        <v>59</v>
      </c>
      <c r="G84" s="414"/>
      <c r="H84" s="414"/>
      <c r="I84" s="131"/>
      <c r="J84" s="417"/>
      <c r="K84" s="417"/>
      <c r="L84" s="417"/>
      <c r="M84" s="417"/>
      <c r="N84" s="420"/>
      <c r="O84" s="420"/>
    </row>
    <row r="85" spans="3:15" ht="15.75" customHeight="1">
      <c r="C85" s="87">
        <v>42396</v>
      </c>
      <c r="D85" s="31">
        <v>4820.3</v>
      </c>
      <c r="F85" s="167"/>
      <c r="G85" s="414"/>
      <c r="H85" s="414"/>
      <c r="I85" s="131"/>
      <c r="J85" s="421"/>
      <c r="K85" s="421"/>
      <c r="L85" s="421"/>
      <c r="M85" s="421"/>
      <c r="N85" s="420"/>
      <c r="O85" s="420"/>
    </row>
    <row r="86" spans="3:13" ht="15.75" customHeight="1">
      <c r="C86" s="87"/>
      <c r="F86" s="167"/>
      <c r="G86" s="416"/>
      <c r="H86" s="416"/>
      <c r="I86" s="139"/>
      <c r="J86" s="417"/>
      <c r="K86" s="417"/>
      <c r="L86" s="417"/>
      <c r="M86" s="417"/>
    </row>
    <row r="87" spans="2:13" ht="18.75" customHeight="1">
      <c r="B87" s="418" t="s">
        <v>57</v>
      </c>
      <c r="C87" s="419"/>
      <c r="D87" s="148">
        <v>300.92</v>
      </c>
      <c r="E87" s="74"/>
      <c r="F87" s="168"/>
      <c r="G87" s="414"/>
      <c r="H87" s="414"/>
      <c r="I87" s="141"/>
      <c r="J87" s="417"/>
      <c r="K87" s="417"/>
      <c r="L87" s="417"/>
      <c r="M87" s="417"/>
    </row>
    <row r="88" spans="6:12" ht="9.75" customHeight="1">
      <c r="F88" s="167"/>
      <c r="G88" s="414"/>
      <c r="H88" s="414"/>
      <c r="I88" s="73"/>
      <c r="J88" s="74"/>
      <c r="K88" s="74"/>
      <c r="L88" s="74"/>
    </row>
    <row r="89" spans="2:12" ht="22.5" customHeight="1" hidden="1">
      <c r="B89" s="412" t="s">
        <v>60</v>
      </c>
      <c r="C89" s="413"/>
      <c r="D89" s="86">
        <v>0</v>
      </c>
      <c r="E89" s="56" t="s">
        <v>24</v>
      </c>
      <c r="F89" s="167"/>
      <c r="G89" s="414"/>
      <c r="H89" s="4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4"/>
      <c r="O90" s="414"/>
    </row>
    <row r="91" spans="4:15" ht="15">
      <c r="D91" s="83"/>
      <c r="I91" s="31"/>
      <c r="N91" s="415"/>
      <c r="O91" s="415"/>
    </row>
    <row r="92" spans="14:15" ht="15">
      <c r="N92" s="414"/>
      <c r="O92" s="4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selection activeCell="B33" sqref="A33:IV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193</v>
      </c>
      <c r="O3" s="446" t="s">
        <v>194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190</v>
      </c>
      <c r="F4" s="429" t="s">
        <v>34</v>
      </c>
      <c r="G4" s="422" t="s">
        <v>191</v>
      </c>
      <c r="H4" s="431" t="s">
        <v>192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197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f>429512.12</f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</v>
      </c>
      <c r="G70" s="202">
        <f>F70-E70</f>
        <v>-3.8</v>
      </c>
      <c r="H70" s="204"/>
      <c r="I70" s="207">
        <f>F70-D70</f>
        <v>-3.8</v>
      </c>
      <c r="J70" s="207"/>
      <c r="K70" s="207">
        <v>-49.19</v>
      </c>
      <c r="L70" s="207">
        <f>F70-K70</f>
        <v>45.39</v>
      </c>
      <c r="M70" s="254">
        <f>F70/K70</f>
        <v>0.07725147387680423</v>
      </c>
      <c r="N70" s="204"/>
      <c r="O70" s="223">
        <f>F70-липень!F70</f>
        <v>-1.5</v>
      </c>
      <c r="P70" s="207">
        <f>O70-N70</f>
        <v>-1.5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-3.79</v>
      </c>
      <c r="G71" s="226">
        <f>F71-E71</f>
        <v>-3.79</v>
      </c>
      <c r="H71" s="227"/>
      <c r="I71" s="228">
        <f>F71-D71</f>
        <v>-3.79</v>
      </c>
      <c r="J71" s="228"/>
      <c r="K71" s="228">
        <v>-49.19</v>
      </c>
      <c r="L71" s="228">
        <f>F71-K71</f>
        <v>45.4</v>
      </c>
      <c r="M71" s="260">
        <f>F71/K71</f>
        <v>0.07704818052449686</v>
      </c>
      <c r="N71" s="226">
        <f>N70</f>
        <v>0</v>
      </c>
      <c r="O71" s="229">
        <f>SUM(O69:O70)</f>
        <v>-1.5</v>
      </c>
      <c r="P71" s="228">
        <f>O71-N71</f>
        <v>-1.5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1535.2</v>
      </c>
      <c r="G73" s="202">
        <f aca="true" t="shared" si="19" ref="G73:G83">F73-E73</f>
        <v>-664.8</v>
      </c>
      <c r="H73" s="204"/>
      <c r="I73" s="207">
        <f aca="true" t="shared" si="20" ref="I73:I83">F73-D73</f>
        <v>-2664.8</v>
      </c>
      <c r="J73" s="207">
        <f>F73/D73*100</f>
        <v>36.55238095238095</v>
      </c>
      <c r="K73" s="207">
        <v>593.02</v>
      </c>
      <c r="L73" s="207">
        <f aca="true" t="shared" si="21" ref="L73:L83">F73-K73</f>
        <v>942.1800000000001</v>
      </c>
      <c r="M73" s="254">
        <f>F73/K73</f>
        <v>2.588782840376379</v>
      </c>
      <c r="N73" s="204">
        <f>E73-липень!E73</f>
        <v>400</v>
      </c>
      <c r="O73" s="208">
        <f>F73-липень!F73</f>
        <v>0.14000000000010004</v>
      </c>
      <c r="P73" s="207">
        <f aca="true" t="shared" si="22" ref="P73:P86">O73-N73</f>
        <v>-399.8599999999999</v>
      </c>
      <c r="Q73" s="207">
        <f>O73/N73*100</f>
        <v>0.03500000000002501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</v>
      </c>
      <c r="G75" s="202">
        <f t="shared" si="19"/>
        <v>8080.25</v>
      </c>
      <c r="H75" s="204">
        <f>F75/E75*100</f>
        <v>437.11955274631293</v>
      </c>
      <c r="I75" s="207">
        <f t="shared" si="20"/>
        <v>4477.1</v>
      </c>
      <c r="J75" s="207">
        <f>F75/D75*100</f>
        <v>174.61833333333334</v>
      </c>
      <c r="K75" s="207">
        <v>1838.64</v>
      </c>
      <c r="L75" s="207">
        <f t="shared" si="21"/>
        <v>8638.460000000001</v>
      </c>
      <c r="M75" s="254">
        <f>F75/K75</f>
        <v>5.698287864943654</v>
      </c>
      <c r="N75" s="204">
        <f>E75-липень!E75</f>
        <v>302</v>
      </c>
      <c r="O75" s="208">
        <f>F75-липень!F75</f>
        <v>967.4099999999999</v>
      </c>
      <c r="P75" s="207">
        <f t="shared" si="22"/>
        <v>665.4099999999999</v>
      </c>
      <c r="Q75" s="207">
        <f>O75/N75*100</f>
        <v>320.3344370860927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18801.83</v>
      </c>
      <c r="G77" s="226">
        <f t="shared" si="19"/>
        <v>10319.770000000002</v>
      </c>
      <c r="H77" s="227">
        <f>F77/E77*100</f>
        <v>221.66584532531016</v>
      </c>
      <c r="I77" s="228">
        <f t="shared" si="20"/>
        <v>1130.8300000000017</v>
      </c>
      <c r="J77" s="228">
        <f>F77/D77*100</f>
        <v>106.3993548752193</v>
      </c>
      <c r="K77" s="228">
        <v>5991.37</v>
      </c>
      <c r="L77" s="228">
        <f t="shared" si="21"/>
        <v>12810.460000000003</v>
      </c>
      <c r="M77" s="260">
        <f>F77/K77</f>
        <v>3.13815204202044</v>
      </c>
      <c r="N77" s="226">
        <f>N73+N74+N75+N76</f>
        <v>1252.9</v>
      </c>
      <c r="O77" s="230">
        <f>O73+O74+O75+O76</f>
        <v>999.5799999999997</v>
      </c>
      <c r="P77" s="228">
        <f t="shared" si="22"/>
        <v>-253.3200000000004</v>
      </c>
      <c r="Q77" s="228">
        <f>O77/N77*100</f>
        <v>79.78130736690873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6831.42</v>
      </c>
      <c r="G82" s="224">
        <f>G78+G81+G79+G80</f>
        <v>-792.1800000000004</v>
      </c>
      <c r="H82" s="227">
        <f>F82/E82*100</f>
        <v>89.6088462143869</v>
      </c>
      <c r="I82" s="228">
        <f t="shared" si="20"/>
        <v>-2669.58</v>
      </c>
      <c r="J82" s="228">
        <f>F82/D82*100</f>
        <v>71.90211556678244</v>
      </c>
      <c r="K82" s="228">
        <v>0.83</v>
      </c>
      <c r="L82" s="228">
        <f t="shared" si="21"/>
        <v>6830.59</v>
      </c>
      <c r="M82" s="268">
        <f>F82/K82</f>
        <v>8230.626506024097</v>
      </c>
      <c r="N82" s="226">
        <f>N78+N81+N79+N80</f>
        <v>2496.3</v>
      </c>
      <c r="O82" s="230">
        <f>O78+O81+O79+O80</f>
        <v>1922.9499999999998</v>
      </c>
      <c r="P82" s="226">
        <f>P78+P81+P79+P80</f>
        <v>-573.3500000000004</v>
      </c>
      <c r="Q82" s="228">
        <f>O82/N82*100</f>
        <v>77.03200737090893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19.4</v>
      </c>
      <c r="G83" s="202">
        <f t="shared" si="19"/>
        <v>-1.4000000000000021</v>
      </c>
      <c r="H83" s="204">
        <f>F83/E83*100</f>
        <v>93.26923076923076</v>
      </c>
      <c r="I83" s="207">
        <f t="shared" si="20"/>
        <v>-23.6</v>
      </c>
      <c r="J83" s="207">
        <f>F83/D83*100</f>
        <v>45.11627906976744</v>
      </c>
      <c r="K83" s="207">
        <v>21.06</v>
      </c>
      <c r="L83" s="207">
        <f t="shared" si="21"/>
        <v>-1.6600000000000001</v>
      </c>
      <c r="M83" s="254">
        <f>F83/K83</f>
        <v>0.9211775878442545</v>
      </c>
      <c r="N83" s="204">
        <f>E83-липень!E83</f>
        <v>0.5</v>
      </c>
      <c r="O83" s="208">
        <f>F83-липень!F83</f>
        <v>0.639999999999997</v>
      </c>
      <c r="P83" s="207">
        <f t="shared" si="22"/>
        <v>0.13999999999999702</v>
      </c>
      <c r="Q83" s="207">
        <f>O83/N83</f>
        <v>1.279999999999994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25648.86</v>
      </c>
      <c r="G85" s="233">
        <f>F85-E85</f>
        <v>9522.400000000001</v>
      </c>
      <c r="H85" s="234">
        <f>F85/E85*100</f>
        <v>159.04829702240914</v>
      </c>
      <c r="I85" s="235">
        <f>F85-D85</f>
        <v>-1566.1399999999994</v>
      </c>
      <c r="J85" s="235">
        <f>F85/D85*100</f>
        <v>94.24530589748301</v>
      </c>
      <c r="K85" s="235">
        <v>6163.42</v>
      </c>
      <c r="L85" s="235">
        <f>F85-K85</f>
        <v>19485.440000000002</v>
      </c>
      <c r="M85" s="269">
        <f>F85/K85</f>
        <v>4.161465549970633</v>
      </c>
      <c r="N85" s="232">
        <f>N71+N83+N77+N82</f>
        <v>3749.7000000000003</v>
      </c>
      <c r="O85" s="232">
        <f>O71+O83+O77+O82+O84</f>
        <v>2921.6699999999996</v>
      </c>
      <c r="P85" s="235">
        <f t="shared" si="22"/>
        <v>-828.0300000000007</v>
      </c>
      <c r="Q85" s="235">
        <f>O85/N85*100</f>
        <v>77.91743339467155</v>
      </c>
      <c r="R85" s="28">
        <f>O85-8104.96</f>
        <v>-5183.290000000001</v>
      </c>
      <c r="S85" s="101">
        <f>O85/8104.96</f>
        <v>0.3604792620814908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702172.49</v>
      </c>
      <c r="G86" s="233">
        <f>F86-E86</f>
        <v>13610.020000000019</v>
      </c>
      <c r="H86" s="234">
        <f>F86/E86*100</f>
        <v>101.97658463726611</v>
      </c>
      <c r="I86" s="235">
        <f>F86-D86</f>
        <v>-315980.2400000001</v>
      </c>
      <c r="J86" s="235">
        <f>F86/D86*100</f>
        <v>68.96533980712304</v>
      </c>
      <c r="K86" s="235">
        <f>K64+K85</f>
        <v>457297.61</v>
      </c>
      <c r="L86" s="235">
        <f>F86-K86</f>
        <v>244874.88</v>
      </c>
      <c r="M86" s="269">
        <f>F86/K86</f>
        <v>1.5354825274507777</v>
      </c>
      <c r="N86" s="233">
        <f>N64+N85</f>
        <v>152224.89999999997</v>
      </c>
      <c r="O86" s="233">
        <f>O64+O85</f>
        <v>98837.50999999997</v>
      </c>
      <c r="P86" s="235">
        <f t="shared" si="22"/>
        <v>-53387.39</v>
      </c>
      <c r="Q86" s="235">
        <f>O86/N86*100</f>
        <v>64.92860892009126</v>
      </c>
      <c r="R86" s="28">
        <f>O86-42872.96</f>
        <v>55964.54999999997</v>
      </c>
      <c r="S86" s="101">
        <f>O86/42872.96</f>
        <v>2.3053577359715764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0"/>
      <c r="P90" s="42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42611</v>
      </c>
      <c r="D92" s="31">
        <v>8603.9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f>'[1]залишки  (2)'!$G$6/1000</f>
        <v>0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188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183</v>
      </c>
      <c r="O3" s="446" t="s">
        <v>184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179</v>
      </c>
      <c r="F4" s="429" t="s">
        <v>34</v>
      </c>
      <c r="G4" s="422" t="s">
        <v>180</v>
      </c>
      <c r="H4" s="431" t="s">
        <v>181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189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182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0"/>
      <c r="P90" s="42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42578</v>
      </c>
      <c r="D92" s="31">
        <v>8357.1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14372.98265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 hidden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9" t="s">
        <v>177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172</v>
      </c>
      <c r="N3" s="424" t="s">
        <v>173</v>
      </c>
      <c r="O3" s="424"/>
      <c r="P3" s="424"/>
      <c r="Q3" s="424"/>
      <c r="R3" s="424"/>
    </row>
    <row r="4" spans="1:18" ht="22.5" customHeight="1">
      <c r="A4" s="437"/>
      <c r="B4" s="439"/>
      <c r="C4" s="440"/>
      <c r="D4" s="441"/>
      <c r="E4" s="447" t="s">
        <v>170</v>
      </c>
      <c r="F4" s="450" t="s">
        <v>34</v>
      </c>
      <c r="G4" s="422" t="s">
        <v>171</v>
      </c>
      <c r="H4" s="431" t="s">
        <v>175</v>
      </c>
      <c r="I4" s="422" t="s">
        <v>122</v>
      </c>
      <c r="J4" s="431" t="s">
        <v>123</v>
      </c>
      <c r="K4" s="248" t="s">
        <v>65</v>
      </c>
      <c r="L4" s="283" t="s">
        <v>64</v>
      </c>
      <c r="M4" s="431"/>
      <c r="N4" s="433" t="s">
        <v>178</v>
      </c>
      <c r="O4" s="422" t="s">
        <v>50</v>
      </c>
      <c r="P4" s="424" t="s">
        <v>49</v>
      </c>
      <c r="Q4" s="284" t="s">
        <v>65</v>
      </c>
      <c r="R4" s="285" t="s">
        <v>64</v>
      </c>
    </row>
    <row r="5" spans="1:18" ht="67.5" customHeight="1">
      <c r="A5" s="438"/>
      <c r="B5" s="439"/>
      <c r="C5" s="440"/>
      <c r="D5" s="441"/>
      <c r="E5" s="448"/>
      <c r="F5" s="451"/>
      <c r="G5" s="423"/>
      <c r="H5" s="432"/>
      <c r="I5" s="423"/>
      <c r="J5" s="432"/>
      <c r="K5" s="425" t="s">
        <v>174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0"/>
      <c r="O89" s="420"/>
    </row>
    <row r="90" spans="3:15" ht="15">
      <c r="C90" s="87">
        <v>42550</v>
      </c>
      <c r="D90" s="31">
        <v>11029.3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42545</v>
      </c>
      <c r="D91" s="31">
        <v>6499.7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9447.89588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162</v>
      </c>
      <c r="N3" s="446" t="s">
        <v>163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158</v>
      </c>
      <c r="F4" s="452" t="s">
        <v>34</v>
      </c>
      <c r="G4" s="422" t="s">
        <v>159</v>
      </c>
      <c r="H4" s="431" t="s">
        <v>160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169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161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0"/>
      <c r="O89" s="420"/>
    </row>
    <row r="90" spans="3:15" ht="15">
      <c r="C90" s="87">
        <v>42520</v>
      </c>
      <c r="D90" s="31">
        <v>8891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42517</v>
      </c>
      <c r="D91" s="31">
        <v>7356.3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2811.04042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156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153</v>
      </c>
      <c r="N3" s="446" t="s">
        <v>154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150</v>
      </c>
      <c r="F4" s="452" t="s">
        <v>34</v>
      </c>
      <c r="G4" s="422" t="s">
        <v>151</v>
      </c>
      <c r="H4" s="431" t="s">
        <v>152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157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155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8"/>
      <c r="H84" s="428"/>
      <c r="I84" s="428"/>
      <c r="J84" s="42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0"/>
      <c r="O85" s="420"/>
    </row>
    <row r="86" spans="3:15" ht="15">
      <c r="C86" s="87">
        <v>42488</v>
      </c>
      <c r="D86" s="31">
        <v>11419.7</v>
      </c>
      <c r="F86" s="124" t="s">
        <v>59</v>
      </c>
      <c r="G86" s="414"/>
      <c r="H86" s="414"/>
      <c r="I86" s="131"/>
      <c r="J86" s="417"/>
      <c r="K86" s="417"/>
      <c r="L86" s="417"/>
      <c r="M86" s="417"/>
      <c r="N86" s="420"/>
      <c r="O86" s="420"/>
    </row>
    <row r="87" spans="3:15" ht="15.75" customHeight="1">
      <c r="C87" s="87">
        <v>42487</v>
      </c>
      <c r="D87" s="31">
        <v>7800.7</v>
      </c>
      <c r="F87" s="73"/>
      <c r="G87" s="414"/>
      <c r="H87" s="414"/>
      <c r="I87" s="131"/>
      <c r="J87" s="421"/>
      <c r="K87" s="421"/>
      <c r="L87" s="421"/>
      <c r="M87" s="421"/>
      <c r="N87" s="420"/>
      <c r="O87" s="420"/>
    </row>
    <row r="88" spans="3:13" ht="15.75" customHeight="1">
      <c r="C88" s="87"/>
      <c r="F88" s="73"/>
      <c r="G88" s="416"/>
      <c r="H88" s="416"/>
      <c r="I88" s="139"/>
      <c r="J88" s="417"/>
      <c r="K88" s="417"/>
      <c r="L88" s="417"/>
      <c r="M88" s="417"/>
    </row>
    <row r="89" spans="2:13" ht="18.75" customHeight="1">
      <c r="B89" s="418" t="s">
        <v>57</v>
      </c>
      <c r="C89" s="419"/>
      <c r="D89" s="148">
        <v>9087.9705</v>
      </c>
      <c r="E89" s="74"/>
      <c r="F89" s="140" t="s">
        <v>137</v>
      </c>
      <c r="G89" s="414"/>
      <c r="H89" s="414"/>
      <c r="I89" s="141"/>
      <c r="J89" s="417"/>
      <c r="K89" s="417"/>
      <c r="L89" s="417"/>
      <c r="M89" s="417"/>
    </row>
    <row r="90" spans="6:12" ht="9.75" customHeight="1">
      <c r="F90" s="73"/>
      <c r="G90" s="414"/>
      <c r="H90" s="414"/>
      <c r="I90" s="73"/>
      <c r="J90" s="74"/>
      <c r="K90" s="74"/>
      <c r="L90" s="74"/>
    </row>
    <row r="91" spans="2:12" ht="22.5" customHeight="1" hidden="1">
      <c r="B91" s="412" t="s">
        <v>60</v>
      </c>
      <c r="C91" s="413"/>
      <c r="D91" s="86">
        <v>0</v>
      </c>
      <c r="E91" s="56" t="s">
        <v>24</v>
      </c>
      <c r="F91" s="73"/>
      <c r="G91" s="414"/>
      <c r="H91" s="41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4"/>
      <c r="O92" s="414"/>
    </row>
    <row r="93" spans="4:15" ht="15">
      <c r="D93" s="83"/>
      <c r="I93" s="31"/>
      <c r="N93" s="415"/>
      <c r="O93" s="415"/>
    </row>
    <row r="94" spans="14:15" ht="15">
      <c r="N94" s="414"/>
      <c r="O94" s="414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147</v>
      </c>
      <c r="N3" s="446" t="s">
        <v>143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146</v>
      </c>
      <c r="F4" s="452" t="s">
        <v>34</v>
      </c>
      <c r="G4" s="422" t="s">
        <v>141</v>
      </c>
      <c r="H4" s="431" t="s">
        <v>142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144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0"/>
      <c r="O84" s="420"/>
    </row>
    <row r="85" spans="3:15" ht="15">
      <c r="C85" s="87">
        <v>42459</v>
      </c>
      <c r="D85" s="31">
        <v>7576.3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42458</v>
      </c>
      <c r="D86" s="31">
        <v>9190.1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f>4343.7</f>
        <v>4343.7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128</v>
      </c>
      <c r="N3" s="446" t="s">
        <v>119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127</v>
      </c>
      <c r="F4" s="452" t="s">
        <v>34</v>
      </c>
      <c r="G4" s="422" t="s">
        <v>116</v>
      </c>
      <c r="H4" s="431" t="s">
        <v>117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140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118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0"/>
      <c r="O84" s="420"/>
    </row>
    <row r="85" spans="3:15" ht="15">
      <c r="C85" s="87">
        <v>42426</v>
      </c>
      <c r="D85" s="31">
        <v>6256.2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42425</v>
      </c>
      <c r="D86" s="31">
        <v>3536.9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505.3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135</v>
      </c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132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129</v>
      </c>
      <c r="F4" s="452" t="s">
        <v>34</v>
      </c>
      <c r="G4" s="422" t="s">
        <v>130</v>
      </c>
      <c r="H4" s="431" t="s">
        <v>131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56" t="s">
        <v>133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134</v>
      </c>
      <c r="L5" s="427"/>
      <c r="M5" s="432"/>
      <c r="N5" s="457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0"/>
      <c r="O84" s="420"/>
    </row>
    <row r="85" spans="3:15" ht="15">
      <c r="C85" s="87">
        <v>42397</v>
      </c>
      <c r="D85" s="31">
        <v>8685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42396</v>
      </c>
      <c r="D86" s="31">
        <v>4820.3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300.92</v>
      </c>
      <c r="E88" s="74"/>
      <c r="F88" s="140"/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2016-09-05T09:53:41Z</cp:lastPrinted>
  <dcterms:created xsi:type="dcterms:W3CDTF">2003-07-28T11:27:56Z</dcterms:created>
  <dcterms:modified xsi:type="dcterms:W3CDTF">2016-09-05T12:29:26Z</dcterms:modified>
  <cp:category/>
  <cp:version/>
  <cp:contentType/>
  <cp:contentStatus/>
</cp:coreProperties>
</file>